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 activeTab="1"/>
  </bookViews>
  <sheets>
    <sheet name="Камни ХП или физдеф" sheetId="1" r:id="rId1"/>
    <sheet name="Камни физдеф или УФУ" sheetId="2" r:id="rId2"/>
  </sheets>
  <calcPr calcId="145621"/>
</workbook>
</file>

<file path=xl/calcChain.xml><?xml version="1.0" encoding="utf-8"?>
<calcChain xmlns="http://schemas.openxmlformats.org/spreadsheetml/2006/main">
  <c r="R42" i="1" l="1"/>
  <c r="R46" i="1" s="1"/>
  <c r="R41" i="1"/>
  <c r="R45" i="1" s="1"/>
  <c r="R36" i="1"/>
  <c r="R40" i="1" s="1"/>
  <c r="R35" i="1"/>
  <c r="R39" i="1" s="1"/>
  <c r="R30" i="1"/>
  <c r="R34" i="1" s="1"/>
  <c r="R29" i="1"/>
  <c r="R33" i="1" s="1"/>
  <c r="R24" i="1"/>
  <c r="R28" i="1" s="1"/>
  <c r="R23" i="1"/>
  <c r="R27" i="1" s="1"/>
  <c r="R17" i="1"/>
  <c r="R21" i="1" s="1"/>
  <c r="R18" i="1"/>
  <c r="F30" i="1"/>
  <c r="F27" i="1"/>
  <c r="F19" i="1"/>
  <c r="F23" i="1" s="1"/>
  <c r="F25" i="1" s="1"/>
  <c r="R19" i="1" l="1"/>
  <c r="R43" i="1"/>
  <c r="R37" i="1"/>
  <c r="R31" i="1"/>
  <c r="R22" i="1"/>
  <c r="R25" i="1"/>
  <c r="F37" i="1"/>
  <c r="H35" i="1"/>
  <c r="B38" i="1" s="1"/>
  <c r="B11" i="2"/>
  <c r="F9" i="2"/>
  <c r="F8" i="2"/>
  <c r="G18" i="1"/>
  <c r="H18" i="1" s="1"/>
  <c r="J18" i="1" s="1"/>
  <c r="L18" i="1" s="1"/>
  <c r="I18" i="1" l="1"/>
  <c r="K18" i="1" s="1"/>
  <c r="F18" i="1" s="1"/>
  <c r="F17" i="1" l="1"/>
  <c r="F31" i="1"/>
  <c r="F32" i="1" s="1"/>
  <c r="F20" i="1" l="1"/>
  <c r="Y19" i="1" s="1"/>
  <c r="X19" i="1" s="1"/>
  <c r="F28" i="1"/>
  <c r="F29" i="1" s="1"/>
  <c r="F24" i="1" l="1"/>
  <c r="F26" i="1" s="1"/>
  <c r="F21" i="1"/>
  <c r="Y18" i="1" s="1"/>
  <c r="X18" i="1" s="1"/>
</calcChain>
</file>

<file path=xl/sharedStrings.xml><?xml version="1.0" encoding="utf-8"?>
<sst xmlns="http://schemas.openxmlformats.org/spreadsheetml/2006/main" count="78" uniqueCount="51">
  <si>
    <t>Уровень физ.защиты До</t>
  </si>
  <si>
    <t>Количество вплавляемых камней</t>
  </si>
  <si>
    <t>Уровень персонажа</t>
  </si>
  <si>
    <t>Защита от 1 камня</t>
  </si>
  <si>
    <t>Здоровье от 1 камня</t>
  </si>
  <si>
    <t>Количество вплавляемых камней Здоровья</t>
  </si>
  <si>
    <t>Количество вплавляемых камней Защиты</t>
  </si>
  <si>
    <t>Жизнестойкость</t>
  </si>
  <si>
    <t>% уменьшения физ. Урона (УФУ)</t>
  </si>
  <si>
    <t>Расчет оптимального кол-ва камней на ХП и физдеф</t>
  </si>
  <si>
    <t>Отвечаем на вопрос, что лучше УФУ или камни защиты</t>
  </si>
  <si>
    <t>Расчет отимального выбора УФУ (уменьшение физ.урона) или камней защиты</t>
  </si>
  <si>
    <t>Базовый удар противника (без порезки)</t>
  </si>
  <si>
    <t>Проверка:</t>
  </si>
  <si>
    <r>
      <t xml:space="preserve">Уровень физ.защиты </t>
    </r>
    <r>
      <rPr>
        <b/>
        <sz val="11"/>
        <color theme="1"/>
        <rFont val="Calibri"/>
        <family val="2"/>
        <charset val="204"/>
        <scheme val="minor"/>
      </rPr>
      <t>После</t>
    </r>
  </si>
  <si>
    <r>
      <t xml:space="preserve">Уровень здоровья </t>
    </r>
    <r>
      <rPr>
        <b/>
        <sz val="11"/>
        <color theme="1"/>
        <rFont val="Calibri"/>
        <family val="2"/>
        <charset val="204"/>
        <scheme val="minor"/>
      </rPr>
      <t>После</t>
    </r>
  </si>
  <si>
    <r>
      <t xml:space="preserve">Уровень здоровья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</si>
  <si>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Уровень физ.защиты </t>
    </r>
    <r>
      <rPr>
        <b/>
        <sz val="11"/>
        <color theme="1"/>
        <rFont val="Calibri"/>
        <family val="2"/>
        <charset val="204"/>
        <scheme val="minor"/>
      </rPr>
      <t>До</t>
    </r>
  </si>
  <si>
    <t>Жизнестойкость равна количеству ударов при полном ХП, если урон противника за 1 удар равен 1 (в формуле уже учтено поглощение урона от одежды)</t>
  </si>
  <si>
    <r>
      <t xml:space="preserve">Уровень маг.защиты (Огонь)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</si>
  <si>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Уровень маг.защиты (Вода)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</si>
  <si>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Количество ударов до смерти </t>
    </r>
    <r>
      <rPr>
        <b/>
        <sz val="11"/>
        <color theme="1"/>
        <rFont val="Calibri"/>
        <family val="2"/>
        <charset val="204"/>
        <scheme val="minor"/>
      </rPr>
      <t>После</t>
    </r>
  </si>
  <si>
    <r>
      <t xml:space="preserve">Количество ударов до смерти в ПВП </t>
    </r>
    <r>
      <rPr>
        <b/>
        <sz val="11"/>
        <color theme="1"/>
        <rFont val="Calibri"/>
        <family val="2"/>
        <charset val="204"/>
        <scheme val="minor"/>
      </rPr>
      <t>После</t>
    </r>
  </si>
  <si>
    <r>
      <t xml:space="preserve">Количество ударов до смерти </t>
    </r>
    <r>
      <rPr>
        <b/>
        <sz val="11"/>
        <color theme="1"/>
        <rFont val="Calibri"/>
        <family val="2"/>
        <charset val="204"/>
        <scheme val="minor"/>
      </rPr>
      <t>До</t>
    </r>
  </si>
  <si>
    <t>Результат по физ.защите:</t>
  </si>
  <si>
    <t>Результат по маг зашите:</t>
  </si>
  <si>
    <r>
      <t xml:space="preserve">Уровень здоровья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</si>
  <si>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Уровень маг.защиты (Металл)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</si>
  <si>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Уровень маг.защиты (Дерево)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</si>
  <si>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Уровень маг.защиты (Земля) </t>
    </r>
    <r>
      <rPr>
        <b/>
        <sz val="11"/>
        <color theme="1"/>
        <rFont val="Calibri"/>
        <family val="2"/>
        <charset val="204"/>
        <scheme val="minor"/>
      </rPr>
      <t>До</t>
    </r>
  </si>
  <si>
    <t>Увеличение физ. Защиты на, %</t>
  </si>
  <si>
    <t>Увеличение здоровья на, %</t>
  </si>
  <si>
    <t>Увеличение жизнестойкости на, %</t>
  </si>
  <si>
    <r>
      <t xml:space="preserve">Жизнестойкость к физ.защите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</si>
  <si>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Жизнестойкость к физ.защите </t>
    </r>
    <r>
      <rPr>
        <b/>
        <sz val="11"/>
        <color theme="1"/>
        <rFont val="Calibri"/>
        <family val="2"/>
        <charset val="204"/>
        <scheme val="minor"/>
      </rPr>
      <t>После</t>
    </r>
  </si>
  <si>
    <r>
      <t xml:space="preserve">Жизнестойкость к Металлу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</si>
  <si>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Жизнестойкость к Металлу </t>
    </r>
    <r>
      <rPr>
        <b/>
        <sz val="11"/>
        <color theme="1"/>
        <rFont val="Calibri"/>
        <family val="2"/>
        <charset val="204"/>
        <scheme val="minor"/>
      </rPr>
      <t xml:space="preserve">После </t>
    </r>
    <r>
      <rPr>
        <i/>
        <sz val="11"/>
        <color theme="1"/>
        <rFont val="Calibri"/>
        <family val="2"/>
        <charset val="204"/>
        <scheme val="minor"/>
      </rPr>
      <t>(если все камни на ХП)</t>
    </r>
  </si>
  <si>
    <r>
      <t xml:space="preserve">Жизнестойкость к Дереву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</si>
  <si>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Жизнестойкость к Дереву </t>
    </r>
    <r>
      <rPr>
        <b/>
        <sz val="11"/>
        <color theme="1"/>
        <rFont val="Calibri"/>
        <family val="2"/>
        <charset val="204"/>
        <scheme val="minor"/>
      </rPr>
      <t xml:space="preserve">После </t>
    </r>
    <r>
      <rPr>
        <i/>
        <sz val="11"/>
        <color theme="1"/>
        <rFont val="Calibri"/>
        <family val="2"/>
        <charset val="204"/>
        <scheme val="minor"/>
      </rPr>
      <t>(если все камни на ХП)</t>
    </r>
  </si>
  <si>
    <r>
      <t xml:space="preserve">Количество ударов до смерти в ПВП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</si>
  <si>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Жизнестойкость к Воде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</si>
  <si>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Жизнестойкость к Воде </t>
    </r>
    <r>
      <rPr>
        <b/>
        <sz val="11"/>
        <color theme="1"/>
        <rFont val="Calibri"/>
        <family val="2"/>
        <charset val="204"/>
        <scheme val="minor"/>
      </rPr>
      <t xml:space="preserve">После </t>
    </r>
    <r>
      <rPr>
        <i/>
        <sz val="11"/>
        <color theme="1"/>
        <rFont val="Calibri"/>
        <family val="2"/>
        <charset val="204"/>
        <scheme val="minor"/>
      </rPr>
      <t>(если все камни на ХП)</t>
    </r>
  </si>
  <si>
    <r>
      <t xml:space="preserve">Жизнестойкость к Огню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</si>
  <si>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Жизнестойкость к Огню </t>
    </r>
    <r>
      <rPr>
        <b/>
        <sz val="11"/>
        <color theme="1"/>
        <rFont val="Calibri"/>
        <family val="2"/>
        <charset val="204"/>
        <scheme val="minor"/>
      </rPr>
      <t xml:space="preserve">После </t>
    </r>
    <r>
      <rPr>
        <i/>
        <sz val="11"/>
        <color theme="1"/>
        <rFont val="Calibri"/>
        <family val="2"/>
        <charset val="204"/>
        <scheme val="minor"/>
      </rPr>
      <t>(если все камни на ХП)</t>
    </r>
  </si>
  <si>
    <r>
      <t xml:space="preserve">Жизнестойкость к Земле </t>
    </r>
    <r>
      <rPr>
        <b/>
        <sz val="11"/>
        <color theme="1"/>
        <rFont val="Calibri"/>
        <family val="2"/>
        <charset val="204"/>
        <scheme val="minor"/>
      </rPr>
      <t>До</t>
    </r>
  </si>
  <si>
    <r>
      <t xml:space="preserve">Жизнестойкость к Земле </t>
    </r>
    <r>
      <rPr>
        <b/>
        <sz val="11"/>
        <color theme="1"/>
        <rFont val="Calibri"/>
        <family val="2"/>
        <charset val="204"/>
        <scheme val="minor"/>
      </rPr>
      <t xml:space="preserve">После </t>
    </r>
    <r>
      <rPr>
        <i/>
        <sz val="11"/>
        <color theme="1"/>
        <rFont val="Calibri"/>
        <family val="2"/>
        <charset val="204"/>
        <scheme val="minor"/>
      </rPr>
      <t>(если все камни на ХП)</t>
    </r>
  </si>
  <si>
    <t>Выбор между увеличением жизнестойкости к магии или физ. атакам</t>
  </si>
  <si>
    <t>По % увеличению жизнестокости:</t>
  </si>
  <si>
    <t>По минимальной жизнестойкости:</t>
  </si>
  <si>
    <t>Снижение дамага от шмота с УФУ, в</t>
  </si>
  <si>
    <t xml:space="preserve">Снижение дамага от шмота с камнями,в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</si>
</sst>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/>
    <xf numFmtId="0" fontId="1" fillId="0" borderId="0" xfId="0" applyFont="1"/>
    <xf numFmtId="0" fontId="0" fillId="2" borderId="3" xfId="0" applyFill="1" applyBorder="1"/>
    <xf numFmtId="0" fontId="0" fillId="2" borderId="9" xfId="0" applyFill="1" applyBorder="1"/>
    <xf numFmtId="0" fontId="0" fillId="2" borderId="5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9" xfId="0" applyFill="1" applyBorder="1"/>
    <xf numFmtId="0" fontId="0" fillId="0" borderId="0" xfId="0" applyBorder="1" applyAlignment="1">
      <alignment horizontal="left"/>
    </xf>
    <xf numFmtId="0" fontId="0" fillId="4" borderId="4" xfId="0" applyFill="1" applyBorder="1"/>
    <xf numFmtId="0" fontId="0" fillId="3" borderId="23" xfId="0" applyFill="1" applyBorder="1"/>
    <xf numFmtId="0" fontId="0" fillId="2" borderId="4" xfId="0" applyFill="1" applyBorder="1"/>
    <xf numFmtId="0" fontId="0" fillId="3" borderId="34" xfId="0" applyFill="1" applyBorder="1"/>
    <xf numFmtId="0" fontId="0" fillId="2" borderId="34" xfId="0" applyFill="1" applyBorder="1"/>
    <xf numFmtId="0" fontId="0" fillId="5" borderId="34" xfId="0" applyFill="1" applyBorder="1"/>
    <xf numFmtId="0" fontId="0" fillId="5" borderId="4" xfId="0" applyFill="1" applyBorder="1"/>
    <xf numFmtId="0" fontId="0" fillId="5" borderId="5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0" fontId="0" fillId="0" borderId="28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5" borderId="28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35" xfId="0" applyFont="1" applyBorder="1" applyAlignment="1">
      <alignment horizontal="left"/>
    </xf>
    <xf numFmtId="0" fontId="0" fillId="0" borderId="2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9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27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29" xfId="0" applyFont="1" applyBorder="1"/>
    <xf numFmtId="0" fontId="0" fillId="0" borderId="30" xfId="0" applyFont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opLeftCell="F10" workbookViewId="0">
      <selection activeCell="T22" sqref="T22"/>
    </sheetView>
  </sheetViews>
  <sheetFormatPr defaultRowHeight="15" x14ac:dyDescent="0.25"/>
  <cols>
    <col min="5" max="5" width="14" customWidth="1"/>
    <col min="6" max="6" width="9.140625" customWidth="1"/>
    <col min="7" max="12" width="9.140625" hidden="1" customWidth="1"/>
    <col min="13" max="14" width="9.140625" customWidth="1"/>
    <col min="17" max="17" width="25.85546875" customWidth="1"/>
    <col min="24" max="24" width="44.42578125" customWidth="1"/>
    <col min="25" max="25" width="0" hidden="1" customWidth="1"/>
  </cols>
  <sheetData>
    <row r="1" spans="1:25" x14ac:dyDescent="0.25">
      <c r="A1" s="2" t="s">
        <v>9</v>
      </c>
      <c r="B1" s="2"/>
      <c r="C1" s="2"/>
      <c r="D1" s="2"/>
      <c r="E1" s="2"/>
      <c r="F1" s="2"/>
    </row>
    <row r="2" spans="1:25" ht="15.75" thickBot="1" x14ac:dyDescent="0.3"/>
    <row r="3" spans="1:25" ht="15" customHeight="1" x14ac:dyDescent="0.25">
      <c r="B3" s="48" t="s">
        <v>2</v>
      </c>
      <c r="C3" s="49"/>
      <c r="D3" s="49"/>
      <c r="E3" s="70"/>
      <c r="F3" s="6">
        <v>54</v>
      </c>
      <c r="H3" s="1"/>
      <c r="I3" s="1"/>
      <c r="J3" s="1"/>
      <c r="K3" s="1"/>
      <c r="L3" s="1"/>
      <c r="M3" s="1"/>
    </row>
    <row r="4" spans="1:25" x14ac:dyDescent="0.25">
      <c r="B4" s="30" t="s">
        <v>16</v>
      </c>
      <c r="C4" s="31"/>
      <c r="D4" s="31"/>
      <c r="E4" s="51"/>
      <c r="F4" s="7">
        <v>1572</v>
      </c>
      <c r="H4" s="1"/>
      <c r="I4" s="1"/>
      <c r="J4" s="1"/>
      <c r="K4" s="1"/>
      <c r="L4" s="1"/>
      <c r="M4" s="1"/>
    </row>
    <row r="5" spans="1:25" x14ac:dyDescent="0.25">
      <c r="B5" s="30" t="s">
        <v>17</v>
      </c>
      <c r="C5" s="31"/>
      <c r="D5" s="31"/>
      <c r="E5" s="51"/>
      <c r="F5" s="7">
        <v>905</v>
      </c>
      <c r="H5" s="1"/>
      <c r="I5" s="1"/>
      <c r="J5" s="1"/>
      <c r="K5" s="1"/>
      <c r="L5" s="1"/>
      <c r="M5" s="1"/>
    </row>
    <row r="6" spans="1:25" x14ac:dyDescent="0.25">
      <c r="B6" s="30" t="s">
        <v>1</v>
      </c>
      <c r="C6" s="31"/>
      <c r="D6" s="31"/>
      <c r="E6" s="51"/>
      <c r="F6" s="7">
        <v>5</v>
      </c>
      <c r="N6" s="71" t="s">
        <v>18</v>
      </c>
      <c r="O6" s="71"/>
      <c r="P6" s="71"/>
      <c r="Q6" s="71"/>
      <c r="R6" s="71"/>
      <c r="S6" s="71"/>
    </row>
    <row r="7" spans="1:25" x14ac:dyDescent="0.25">
      <c r="B7" s="30" t="s">
        <v>3</v>
      </c>
      <c r="C7" s="31"/>
      <c r="D7" s="31"/>
      <c r="E7" s="51"/>
      <c r="F7" s="7">
        <v>26</v>
      </c>
      <c r="N7" s="71"/>
      <c r="O7" s="71"/>
      <c r="P7" s="71"/>
      <c r="Q7" s="71"/>
      <c r="R7" s="71"/>
      <c r="S7" s="71"/>
    </row>
    <row r="8" spans="1:25" x14ac:dyDescent="0.25">
      <c r="B8" s="67" t="s">
        <v>4</v>
      </c>
      <c r="C8" s="68"/>
      <c r="D8" s="68"/>
      <c r="E8" s="72"/>
      <c r="F8" s="7">
        <v>25</v>
      </c>
      <c r="N8" s="71"/>
      <c r="O8" s="71"/>
      <c r="P8" s="71"/>
      <c r="Q8" s="71"/>
      <c r="R8" s="71"/>
      <c r="S8" s="71"/>
    </row>
    <row r="9" spans="1:25" x14ac:dyDescent="0.25">
      <c r="B9" s="27" t="s">
        <v>8</v>
      </c>
      <c r="C9" s="28"/>
      <c r="D9" s="28"/>
      <c r="E9" s="29"/>
      <c r="F9" s="7">
        <v>0</v>
      </c>
    </row>
    <row r="10" spans="1:25" x14ac:dyDescent="0.25">
      <c r="B10" s="30" t="s">
        <v>27</v>
      </c>
      <c r="C10" s="31"/>
      <c r="D10" s="31"/>
      <c r="E10" s="51"/>
      <c r="F10" s="12">
        <v>3371</v>
      </c>
    </row>
    <row r="11" spans="1:25" x14ac:dyDescent="0.25">
      <c r="B11" s="30" t="s">
        <v>28</v>
      </c>
      <c r="C11" s="31"/>
      <c r="D11" s="31"/>
      <c r="E11" s="51"/>
      <c r="F11" s="9">
        <v>1632</v>
      </c>
    </row>
    <row r="12" spans="1:25" x14ac:dyDescent="0.25">
      <c r="B12" s="30" t="s">
        <v>20</v>
      </c>
      <c r="C12" s="31"/>
      <c r="D12" s="31"/>
      <c r="E12" s="51"/>
      <c r="F12" s="9">
        <v>3371</v>
      </c>
    </row>
    <row r="13" spans="1:25" x14ac:dyDescent="0.25">
      <c r="B13" s="30" t="s">
        <v>19</v>
      </c>
      <c r="C13" s="31"/>
      <c r="D13" s="31"/>
      <c r="E13" s="51"/>
      <c r="F13" s="9">
        <v>2231</v>
      </c>
    </row>
    <row r="14" spans="1:25" ht="15.75" thickBot="1" x14ac:dyDescent="0.3">
      <c r="B14" s="33" t="s">
        <v>29</v>
      </c>
      <c r="C14" s="34"/>
      <c r="D14" s="34"/>
      <c r="E14" s="52"/>
      <c r="F14" s="8">
        <v>1705</v>
      </c>
    </row>
    <row r="15" spans="1:25" x14ac:dyDescent="0.25">
      <c r="B15" s="10"/>
      <c r="C15" s="10"/>
      <c r="D15" s="10"/>
      <c r="E15" s="10"/>
    </row>
    <row r="16" spans="1:25" ht="15.75" thickBot="1" x14ac:dyDescent="0.3">
      <c r="B16" s="2" t="s">
        <v>24</v>
      </c>
      <c r="N16" s="53" t="s">
        <v>25</v>
      </c>
      <c r="O16" s="53"/>
      <c r="P16" s="53"/>
      <c r="Q16" s="53"/>
      <c r="S16" s="75" t="s">
        <v>46</v>
      </c>
      <c r="T16" s="75"/>
      <c r="U16" s="75"/>
      <c r="V16" s="75"/>
      <c r="W16" s="75"/>
      <c r="X16" s="75"/>
      <c r="Y16" s="75"/>
    </row>
    <row r="17" spans="2:25" ht="16.5" customHeight="1" thickBot="1" x14ac:dyDescent="0.3">
      <c r="B17" s="61" t="s">
        <v>5</v>
      </c>
      <c r="C17" s="62"/>
      <c r="D17" s="62"/>
      <c r="E17" s="63"/>
      <c r="F17" s="3">
        <f>F6-F18</f>
        <v>5</v>
      </c>
      <c r="N17" s="36" t="s">
        <v>35</v>
      </c>
      <c r="O17" s="37"/>
      <c r="P17" s="37"/>
      <c r="Q17" s="38"/>
      <c r="R17" s="3">
        <f>F4/(1-F10/(F10+40*F3))</f>
        <v>4025.3388888888885</v>
      </c>
    </row>
    <row r="18" spans="2:25" ht="17.25" customHeight="1" x14ac:dyDescent="0.25">
      <c r="B18" s="58" t="s">
        <v>6</v>
      </c>
      <c r="C18" s="59"/>
      <c r="D18" s="59"/>
      <c r="E18" s="60"/>
      <c r="F18" s="13">
        <f>IF(K18&gt;L18,I18,J18)</f>
        <v>0</v>
      </c>
      <c r="G18">
        <f>F4/(2*F8)+F6/2-(F5+40*F3)/(2*F7)</f>
        <v>-25.002307692307696</v>
      </c>
      <c r="H18">
        <f>IF(G18&lt;0,0,G18)</f>
        <v>0</v>
      </c>
      <c r="I18">
        <f>CEILING(H18,1)</f>
        <v>0</v>
      </c>
      <c r="J18">
        <f>FLOOR(H18,1)</f>
        <v>0</v>
      </c>
      <c r="K18">
        <f>(F4+F8*(F6-I18))/(1-(F5+I18*F7)/(F5+I18*F7+40*F3))</f>
        <v>2408.0115740740739</v>
      </c>
      <c r="L18">
        <f>(F4+F8*(F6-J18))/(1-(F5+J18*F7)/(F5+J18*F7+40*F3))</f>
        <v>2408.0115740740739</v>
      </c>
      <c r="N18" s="54" t="s">
        <v>36</v>
      </c>
      <c r="O18" s="55"/>
      <c r="P18" s="55"/>
      <c r="Q18" s="56"/>
      <c r="R18" s="13">
        <f>(F4+F6*F8)/(1-F10/(F10+40*F3))</f>
        <v>4345.4199074074068</v>
      </c>
      <c r="T18" s="78" t="s">
        <v>47</v>
      </c>
      <c r="U18" s="79"/>
      <c r="V18" s="79"/>
      <c r="W18" s="80"/>
      <c r="X18" s="76" t="str">
        <f>IF(Y18=F21,"Увеличивай по Рез-ам колонки с физ.защитой","Увеличивай Здоровье")</f>
        <v>Увеличивай по Рез-ам колонки с физ.защитой</v>
      </c>
      <c r="Y18">
        <f>MAX(F21,R19)</f>
        <v>7.9516539440203537</v>
      </c>
    </row>
    <row r="19" spans="2:25" ht="17.25" customHeight="1" thickBot="1" x14ac:dyDescent="0.3">
      <c r="B19" s="30" t="s">
        <v>33</v>
      </c>
      <c r="C19" s="31"/>
      <c r="D19" s="31"/>
      <c r="E19" s="32"/>
      <c r="F19" s="13">
        <f>F4/(1-F5/(F5+40*F3))</f>
        <v>2230.6388888888887</v>
      </c>
      <c r="N19" s="24" t="s">
        <v>32</v>
      </c>
      <c r="O19" s="25"/>
      <c r="P19" s="25"/>
      <c r="Q19" s="26"/>
      <c r="R19" s="16">
        <f>(R18/R17-1)*100</f>
        <v>7.9516539440203537</v>
      </c>
      <c r="T19" s="81" t="s">
        <v>48</v>
      </c>
      <c r="U19" s="82"/>
      <c r="V19" s="82"/>
      <c r="W19" s="83"/>
      <c r="X19" s="77" t="str">
        <f>IF(Y19=F20,"Увеличивай по Рез-ам колонки с физ.защитой","Увеличивай здоровье")</f>
        <v>Увеличивай по Рез-ам колонки с физ.защитой</v>
      </c>
      <c r="Y19">
        <f>MIN(R18,R24,R30,R36,R42,F20)</f>
        <v>2408.0115740740739</v>
      </c>
    </row>
    <row r="20" spans="2:25" ht="15" customHeight="1" x14ac:dyDescent="0.25">
      <c r="B20" s="30" t="s">
        <v>34</v>
      </c>
      <c r="C20" s="31"/>
      <c r="D20" s="31"/>
      <c r="E20" s="32"/>
      <c r="F20" s="13">
        <f>(F4+F8*F17)/(1-(F5+F18*F7)/(F5+F18*F7+40*F3)*(1-F9/100))</f>
        <v>2408.0115740740739</v>
      </c>
      <c r="N20" s="27" t="s">
        <v>12</v>
      </c>
      <c r="O20" s="28"/>
      <c r="P20" s="28"/>
      <c r="Q20" s="29"/>
      <c r="R20" s="14">
        <v>100</v>
      </c>
    </row>
    <row r="21" spans="2:25" x14ac:dyDescent="0.25">
      <c r="B21" s="45" t="s">
        <v>32</v>
      </c>
      <c r="C21" s="46"/>
      <c r="D21" s="46"/>
      <c r="E21" s="47"/>
      <c r="F21" s="16">
        <f>(F20/F19-1)*100</f>
        <v>7.9516539440203537</v>
      </c>
      <c r="N21" s="27" t="s">
        <v>23</v>
      </c>
      <c r="O21" s="28"/>
      <c r="P21" s="28"/>
      <c r="Q21" s="29"/>
      <c r="R21" s="15">
        <f>R17/R20</f>
        <v>40.253388888888885</v>
      </c>
    </row>
    <row r="22" spans="2:25" ht="15.75" thickBot="1" x14ac:dyDescent="0.3">
      <c r="B22" s="64" t="s">
        <v>12</v>
      </c>
      <c r="C22" s="65"/>
      <c r="D22" s="65"/>
      <c r="E22" s="66"/>
      <c r="F22" s="14">
        <v>100</v>
      </c>
      <c r="N22" s="39" t="s">
        <v>21</v>
      </c>
      <c r="O22" s="40"/>
      <c r="P22" s="40"/>
      <c r="Q22" s="41"/>
      <c r="R22" s="4">
        <f>R18/R20</f>
        <v>43.454199074074069</v>
      </c>
    </row>
    <row r="23" spans="2:25" x14ac:dyDescent="0.25">
      <c r="B23" s="30" t="s">
        <v>23</v>
      </c>
      <c r="C23" s="31"/>
      <c r="D23" s="31"/>
      <c r="E23" s="32"/>
      <c r="F23" s="15">
        <f>F19/F22</f>
        <v>22.306388888888886</v>
      </c>
      <c r="N23" s="36" t="s">
        <v>37</v>
      </c>
      <c r="O23" s="37"/>
      <c r="P23" s="37"/>
      <c r="Q23" s="38"/>
      <c r="R23" s="3">
        <f>F4/(1-F11/(F11+40*F3))</f>
        <v>2759.7333333333336</v>
      </c>
    </row>
    <row r="24" spans="2:25" ht="16.5" customHeight="1" x14ac:dyDescent="0.25">
      <c r="B24" s="30" t="s">
        <v>21</v>
      </c>
      <c r="C24" s="31"/>
      <c r="D24" s="31"/>
      <c r="E24" s="32"/>
      <c r="F24" s="13">
        <f>F20/F22</f>
        <v>24.080115740740737</v>
      </c>
      <c r="N24" s="21" t="s">
        <v>38</v>
      </c>
      <c r="O24" s="22"/>
      <c r="P24" s="22"/>
      <c r="Q24" s="23"/>
      <c r="R24" s="13">
        <f>(F4+F6*F8)/(1-F11/(F11+40*F3))</f>
        <v>2979.1777777777784</v>
      </c>
    </row>
    <row r="25" spans="2:25" x14ac:dyDescent="0.25">
      <c r="B25" s="30" t="s">
        <v>39</v>
      </c>
      <c r="C25" s="31"/>
      <c r="D25" s="31"/>
      <c r="E25" s="32"/>
      <c r="F25" s="15">
        <f>F23*4</f>
        <v>89.225555555555545</v>
      </c>
      <c r="N25" s="24" t="s">
        <v>32</v>
      </c>
      <c r="O25" s="25"/>
      <c r="P25" s="25"/>
      <c r="Q25" s="26"/>
      <c r="R25" s="17">
        <f>(R24/R23-1)*100</f>
        <v>7.951653944020376</v>
      </c>
    </row>
    <row r="26" spans="2:25" ht="15.75" customHeight="1" thickBot="1" x14ac:dyDescent="0.3">
      <c r="B26" s="67" t="s">
        <v>22</v>
      </c>
      <c r="C26" s="68"/>
      <c r="D26" s="68"/>
      <c r="E26" s="69"/>
      <c r="F26" s="4">
        <f>F24*4</f>
        <v>96.320462962962949</v>
      </c>
      <c r="N26" s="27" t="s">
        <v>12</v>
      </c>
      <c r="O26" s="28"/>
      <c r="P26" s="28"/>
      <c r="Q26" s="29"/>
      <c r="R26" s="14">
        <v>100</v>
      </c>
    </row>
    <row r="27" spans="2:25" x14ac:dyDescent="0.25">
      <c r="B27" s="48" t="s">
        <v>26</v>
      </c>
      <c r="C27" s="49"/>
      <c r="D27" s="49"/>
      <c r="E27" s="50"/>
      <c r="F27" s="19">
        <f>F4</f>
        <v>1572</v>
      </c>
      <c r="N27" s="27" t="s">
        <v>23</v>
      </c>
      <c r="O27" s="28"/>
      <c r="P27" s="28"/>
      <c r="Q27" s="29"/>
      <c r="R27" s="15">
        <f>R23/R26</f>
        <v>27.597333333333335</v>
      </c>
    </row>
    <row r="28" spans="2:25" ht="15.75" thickBot="1" x14ac:dyDescent="0.3">
      <c r="B28" s="30" t="s">
        <v>15</v>
      </c>
      <c r="C28" s="31"/>
      <c r="D28" s="31"/>
      <c r="E28" s="32"/>
      <c r="F28" s="11">
        <f>F4+F17*F8</f>
        <v>1697</v>
      </c>
      <c r="N28" s="39" t="s">
        <v>21</v>
      </c>
      <c r="O28" s="40"/>
      <c r="P28" s="40"/>
      <c r="Q28" s="41"/>
      <c r="R28" s="5">
        <f>R24/R26</f>
        <v>29.791777777777785</v>
      </c>
    </row>
    <row r="29" spans="2:25" ht="15" customHeight="1" x14ac:dyDescent="0.25">
      <c r="B29" s="45" t="s">
        <v>31</v>
      </c>
      <c r="C29" s="46"/>
      <c r="D29" s="46"/>
      <c r="E29" s="47"/>
      <c r="F29" s="17">
        <f>(F28/F27-1)*100</f>
        <v>7.9516539440203537</v>
      </c>
      <c r="N29" s="36" t="s">
        <v>40</v>
      </c>
      <c r="O29" s="37"/>
      <c r="P29" s="37"/>
      <c r="Q29" s="38"/>
      <c r="R29" s="3">
        <f>F4/(1-F12/(F12+40*F3))</f>
        <v>4025.3388888888885</v>
      </c>
    </row>
    <row r="30" spans="2:25" ht="16.5" customHeight="1" x14ac:dyDescent="0.25">
      <c r="B30" s="30" t="s">
        <v>17</v>
      </c>
      <c r="C30" s="31"/>
      <c r="D30" s="31"/>
      <c r="E30" s="32"/>
      <c r="F30" s="11">
        <f>F5</f>
        <v>905</v>
      </c>
      <c r="N30" s="21" t="s">
        <v>41</v>
      </c>
      <c r="O30" s="22"/>
      <c r="P30" s="22"/>
      <c r="Q30" s="23"/>
      <c r="R30" s="13">
        <f>(F4+F6*F8)/(1-F12/(F12+40*F3))</f>
        <v>4345.4199074074068</v>
      </c>
    </row>
    <row r="31" spans="2:25" x14ac:dyDescent="0.25">
      <c r="B31" s="30" t="s">
        <v>14</v>
      </c>
      <c r="C31" s="31"/>
      <c r="D31" s="31"/>
      <c r="E31" s="32"/>
      <c r="F31" s="11">
        <f>F5+F18*F7</f>
        <v>905</v>
      </c>
      <c r="N31" s="24" t="s">
        <v>32</v>
      </c>
      <c r="O31" s="25"/>
      <c r="P31" s="25"/>
      <c r="Q31" s="26"/>
      <c r="R31" s="17">
        <f>(R30/R29-1)*100</f>
        <v>7.9516539440203537</v>
      </c>
    </row>
    <row r="32" spans="2:25" ht="15.75" customHeight="1" thickBot="1" x14ac:dyDescent="0.3">
      <c r="B32" s="42" t="s">
        <v>30</v>
      </c>
      <c r="C32" s="43"/>
      <c r="D32" s="43"/>
      <c r="E32" s="44"/>
      <c r="F32" s="18">
        <f>(F31/F30-1)*100</f>
        <v>0</v>
      </c>
      <c r="N32" s="27" t="s">
        <v>12</v>
      </c>
      <c r="O32" s="28"/>
      <c r="P32" s="28"/>
      <c r="Q32" s="29"/>
      <c r="R32" s="14">
        <v>100</v>
      </c>
    </row>
    <row r="33" spans="2:18" x14ac:dyDescent="0.25">
      <c r="N33" s="30" t="s">
        <v>23</v>
      </c>
      <c r="O33" s="31"/>
      <c r="P33" s="31"/>
      <c r="Q33" s="32"/>
      <c r="R33" s="15">
        <f>R29/R32</f>
        <v>40.253388888888885</v>
      </c>
    </row>
    <row r="34" spans="2:18" ht="15.75" thickBot="1" x14ac:dyDescent="0.3">
      <c r="B34" s="2" t="s">
        <v>13</v>
      </c>
      <c r="N34" s="33" t="s">
        <v>21</v>
      </c>
      <c r="O34" s="34"/>
      <c r="P34" s="34"/>
      <c r="Q34" s="35"/>
      <c r="R34" s="5">
        <f>R30/R32</f>
        <v>43.454199074074069</v>
      </c>
    </row>
    <row r="35" spans="2:18" ht="14.25" customHeight="1" x14ac:dyDescent="0.25">
      <c r="B35" s="60" t="s">
        <v>5</v>
      </c>
      <c r="C35" s="22"/>
      <c r="D35" s="22"/>
      <c r="E35" s="23"/>
      <c r="F35" s="6">
        <v>0</v>
      </c>
      <c r="H35" t="b">
        <f>OR(F35+F36&gt;F6,F35+F36&lt;F6)</f>
        <v>0</v>
      </c>
      <c r="N35" s="36" t="s">
        <v>42</v>
      </c>
      <c r="O35" s="37"/>
      <c r="P35" s="37"/>
      <c r="Q35" s="38"/>
      <c r="R35" s="3">
        <f>F4/(1-F13/(F13+40*F3))</f>
        <v>3195.6722222222224</v>
      </c>
    </row>
    <row r="36" spans="2:18" ht="15.75" customHeight="1" x14ac:dyDescent="0.25">
      <c r="B36" s="60" t="s">
        <v>6</v>
      </c>
      <c r="C36" s="22"/>
      <c r="D36" s="22"/>
      <c r="E36" s="23"/>
      <c r="F36" s="9">
        <v>5</v>
      </c>
      <c r="N36" s="21" t="s">
        <v>43</v>
      </c>
      <c r="O36" s="22"/>
      <c r="P36" s="22"/>
      <c r="Q36" s="23"/>
      <c r="R36" s="13">
        <f>(F4+F6*F8)/(1-F13/(F13+40*F3))</f>
        <v>3449.7810185185185</v>
      </c>
    </row>
    <row r="37" spans="2:18" ht="15.75" thickBot="1" x14ac:dyDescent="0.3">
      <c r="B37" s="32" t="s">
        <v>7</v>
      </c>
      <c r="C37" s="28"/>
      <c r="D37" s="28"/>
      <c r="E37" s="29"/>
      <c r="F37" s="5">
        <f>(F4+F35*F8)/(1-(F5+F36*F7)/(F5+F7*F36+40*F3)*(1-F9/100))</f>
        <v>2325.25</v>
      </c>
      <c r="N37" s="24" t="s">
        <v>32</v>
      </c>
      <c r="O37" s="25"/>
      <c r="P37" s="25"/>
      <c r="Q37" s="26"/>
      <c r="R37" s="17">
        <f>(R36/R35-1)*100</f>
        <v>7.9516539440203537</v>
      </c>
    </row>
    <row r="38" spans="2:18" x14ac:dyDescent="0.25">
      <c r="B38" s="57" t="str">
        <f>IF(H35,"Не верно суммарное количество камней","Расчет корректен")</f>
        <v>Расчет корректен</v>
      </c>
      <c r="C38" s="57"/>
      <c r="D38" s="57"/>
      <c r="E38" s="57"/>
      <c r="F38" s="57"/>
      <c r="N38" s="27" t="s">
        <v>12</v>
      </c>
      <c r="O38" s="28"/>
      <c r="P38" s="28"/>
      <c r="Q38" s="29"/>
      <c r="R38" s="14">
        <v>100</v>
      </c>
    </row>
    <row r="39" spans="2:18" x14ac:dyDescent="0.25">
      <c r="N39" s="30" t="s">
        <v>23</v>
      </c>
      <c r="O39" s="31"/>
      <c r="P39" s="31"/>
      <c r="Q39" s="32"/>
      <c r="R39" s="15">
        <f>R35/R38</f>
        <v>31.956722222222226</v>
      </c>
    </row>
    <row r="40" spans="2:18" ht="15.75" thickBot="1" x14ac:dyDescent="0.3">
      <c r="N40" s="33" t="s">
        <v>21</v>
      </c>
      <c r="O40" s="34"/>
      <c r="P40" s="34"/>
      <c r="Q40" s="35"/>
      <c r="R40" s="5">
        <f>R36/R38</f>
        <v>34.497810185185187</v>
      </c>
    </row>
    <row r="41" spans="2:18" x14ac:dyDescent="0.25">
      <c r="N41" s="36" t="s">
        <v>44</v>
      </c>
      <c r="O41" s="37"/>
      <c r="P41" s="37"/>
      <c r="Q41" s="38"/>
      <c r="R41" s="3">
        <f>F4/(1-F14/(F14+40*F3))</f>
        <v>2812.8611111111109</v>
      </c>
    </row>
    <row r="42" spans="2:18" x14ac:dyDescent="0.25">
      <c r="N42" s="21" t="s">
        <v>45</v>
      </c>
      <c r="O42" s="22"/>
      <c r="P42" s="22"/>
      <c r="Q42" s="23"/>
      <c r="R42" s="13">
        <f>(F4+F6*F8)/(1-F14/(F14+40*F3))</f>
        <v>3036.5300925925926</v>
      </c>
    </row>
    <row r="43" spans="2:18" x14ac:dyDescent="0.25">
      <c r="N43" s="24" t="s">
        <v>32</v>
      </c>
      <c r="O43" s="25"/>
      <c r="P43" s="25"/>
      <c r="Q43" s="26"/>
      <c r="R43" s="17">
        <f>(R42/R41-1)*100</f>
        <v>7.951653944020376</v>
      </c>
    </row>
    <row r="44" spans="2:18" x14ac:dyDescent="0.25">
      <c r="N44" s="27" t="s">
        <v>12</v>
      </c>
      <c r="O44" s="28"/>
      <c r="P44" s="28"/>
      <c r="Q44" s="29"/>
      <c r="R44" s="14">
        <v>100</v>
      </c>
    </row>
    <row r="45" spans="2:18" x14ac:dyDescent="0.25">
      <c r="N45" s="30" t="s">
        <v>23</v>
      </c>
      <c r="O45" s="31"/>
      <c r="P45" s="31"/>
      <c r="Q45" s="32"/>
      <c r="R45" s="15">
        <f>R41/R44</f>
        <v>28.128611111111109</v>
      </c>
    </row>
    <row r="46" spans="2:18" ht="15.75" thickBot="1" x14ac:dyDescent="0.3">
      <c r="N46" s="33" t="s">
        <v>21</v>
      </c>
      <c r="O46" s="34"/>
      <c r="P46" s="34"/>
      <c r="Q46" s="35"/>
      <c r="R46" s="5">
        <f>R42/R44</f>
        <v>30.365300925925926</v>
      </c>
    </row>
  </sheetData>
  <mergeCells count="67">
    <mergeCell ref="B5:E5"/>
    <mergeCell ref="B4:E4"/>
    <mergeCell ref="B3:E3"/>
    <mergeCell ref="N6:S8"/>
    <mergeCell ref="B7:E7"/>
    <mergeCell ref="B8:E8"/>
    <mergeCell ref="B6:E6"/>
    <mergeCell ref="B20:E20"/>
    <mergeCell ref="B18:E18"/>
    <mergeCell ref="B17:E17"/>
    <mergeCell ref="B37:E37"/>
    <mergeCell ref="B36:E36"/>
    <mergeCell ref="B35:E35"/>
    <mergeCell ref="B24:E24"/>
    <mergeCell ref="B22:E22"/>
    <mergeCell ref="B9:E9"/>
    <mergeCell ref="B26:E26"/>
    <mergeCell ref="B10:E10"/>
    <mergeCell ref="B11:E11"/>
    <mergeCell ref="B19:E19"/>
    <mergeCell ref="B23:E23"/>
    <mergeCell ref="B25:E25"/>
    <mergeCell ref="B38:F38"/>
    <mergeCell ref="B28:E28"/>
    <mergeCell ref="B31:E31"/>
    <mergeCell ref="B12:E12"/>
    <mergeCell ref="B13:E13"/>
    <mergeCell ref="B14:E14"/>
    <mergeCell ref="N20:Q20"/>
    <mergeCell ref="N19:Q19"/>
    <mergeCell ref="N16:Q16"/>
    <mergeCell ref="N17:Q17"/>
    <mergeCell ref="N18:Q18"/>
    <mergeCell ref="N36:Q36"/>
    <mergeCell ref="B32:E32"/>
    <mergeCell ref="B29:E29"/>
    <mergeCell ref="B21:E21"/>
    <mergeCell ref="N26:Q26"/>
    <mergeCell ref="B27:E27"/>
    <mergeCell ref="B30:E30"/>
    <mergeCell ref="N23:Q23"/>
    <mergeCell ref="N22:Q22"/>
    <mergeCell ref="N21:Q21"/>
    <mergeCell ref="N44:Q44"/>
    <mergeCell ref="N45:Q45"/>
    <mergeCell ref="N46:Q46"/>
    <mergeCell ref="N37:Q37"/>
    <mergeCell ref="N38:Q38"/>
    <mergeCell ref="N39:Q39"/>
    <mergeCell ref="N40:Q40"/>
    <mergeCell ref="N41:Q41"/>
    <mergeCell ref="S16:Y16"/>
    <mergeCell ref="T18:W18"/>
    <mergeCell ref="T19:W19"/>
    <mergeCell ref="N42:Q42"/>
    <mergeCell ref="N43:Q43"/>
    <mergeCell ref="N33:Q33"/>
    <mergeCell ref="N34:Q34"/>
    <mergeCell ref="N24:Q24"/>
    <mergeCell ref="N32:Q32"/>
    <mergeCell ref="N31:Q31"/>
    <mergeCell ref="N30:Q30"/>
    <mergeCell ref="N29:Q29"/>
    <mergeCell ref="N28:Q28"/>
    <mergeCell ref="N25:Q25"/>
    <mergeCell ref="N27:Q27"/>
    <mergeCell ref="N35:Q3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F12" sqref="F12"/>
    </sheetView>
  </sheetViews>
  <sheetFormatPr defaultRowHeight="15" x14ac:dyDescent="0.25"/>
  <cols>
    <col min="5" max="5" width="10.5703125" customWidth="1"/>
  </cols>
  <sheetData>
    <row r="1" spans="1:8" ht="32.25" customHeight="1" x14ac:dyDescent="0.25">
      <c r="A1" s="74" t="s">
        <v>11</v>
      </c>
      <c r="B1" s="74"/>
      <c r="C1" s="74"/>
      <c r="D1" s="74"/>
      <c r="E1" s="74"/>
      <c r="F1" s="74"/>
    </row>
    <row r="2" spans="1:8" ht="15.75" thickBot="1" x14ac:dyDescent="0.3"/>
    <row r="3" spans="1:8" x14ac:dyDescent="0.25">
      <c r="B3" s="31" t="s">
        <v>2</v>
      </c>
      <c r="C3" s="31"/>
      <c r="D3" s="31"/>
      <c r="E3" s="32"/>
      <c r="F3" s="6">
        <v>54</v>
      </c>
      <c r="H3" t="s">
        <v>10</v>
      </c>
    </row>
    <row r="4" spans="1:8" x14ac:dyDescent="0.25">
      <c r="B4" s="31" t="s">
        <v>0</v>
      </c>
      <c r="C4" s="31"/>
      <c r="D4" s="31"/>
      <c r="E4" s="32"/>
      <c r="F4" s="7">
        <v>900</v>
      </c>
    </row>
    <row r="5" spans="1:8" x14ac:dyDescent="0.25">
      <c r="B5" s="31" t="s">
        <v>1</v>
      </c>
      <c r="C5" s="31"/>
      <c r="D5" s="31"/>
      <c r="E5" s="32"/>
      <c r="F5" s="7">
        <v>2</v>
      </c>
    </row>
    <row r="6" spans="1:8" x14ac:dyDescent="0.25">
      <c r="B6" s="31" t="s">
        <v>3</v>
      </c>
      <c r="C6" s="31"/>
      <c r="D6" s="31"/>
      <c r="E6" s="32"/>
      <c r="F6" s="7">
        <v>26</v>
      </c>
    </row>
    <row r="7" spans="1:8" ht="15.75" thickBot="1" x14ac:dyDescent="0.3">
      <c r="B7" s="32" t="s">
        <v>8</v>
      </c>
      <c r="C7" s="28"/>
      <c r="D7" s="28"/>
      <c r="E7" s="28"/>
      <c r="F7" s="8">
        <v>2</v>
      </c>
    </row>
    <row r="8" spans="1:8" x14ac:dyDescent="0.25">
      <c r="B8" s="20" t="s">
        <v>49</v>
      </c>
      <c r="C8" s="20"/>
      <c r="D8" s="20"/>
      <c r="E8" s="20"/>
      <c r="F8">
        <f>(1-F4/(F4+40*F3)*(1-F7/100))</f>
        <v>0.71176470588235285</v>
      </c>
    </row>
    <row r="9" spans="1:8" x14ac:dyDescent="0.25">
      <c r="B9" s="20" t="s">
        <v>50</v>
      </c>
      <c r="C9" s="20"/>
      <c r="D9" s="20"/>
      <c r="E9" s="20"/>
      <c r="F9">
        <f>(1-(F4+F5*F6)/(F4+F5*F6+40*F3))</f>
        <v>0.6940874035989717</v>
      </c>
    </row>
    <row r="11" spans="1:8" x14ac:dyDescent="0.25">
      <c r="B11" s="73" t="str">
        <f>IF(F8&gt;F9,"Лучше шмот с УФУ","Лучше шмот с камнями")</f>
        <v>Лучше шмот с УФУ</v>
      </c>
      <c r="C11" s="73"/>
      <c r="D11" s="73"/>
      <c r="E11" s="73"/>
      <c r="F11" s="73"/>
    </row>
  </sheetData>
  <mergeCells count="9">
    <mergeCell ref="B7:E7"/>
    <mergeCell ref="B8:E8"/>
    <mergeCell ref="B9:E9"/>
    <mergeCell ref="B11:F11"/>
    <mergeCell ref="A1:F1"/>
    <mergeCell ref="B3:E3"/>
    <mergeCell ref="B4:E4"/>
    <mergeCell ref="B5:E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Камни ХП или физдеф</vt:lpstr>
      <vt:lpstr>Камни физдеф или УФУ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2012-01-13T10:41:34Z</dcterms:created>
  <dcterms:modified xsi:type="dcterms:W3CDTF">2012-01-13T16:52:44Z</dcterms:modified>
</cp:coreProperties>
</file>